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Kokubo\OneDrive\Articles\af_risk score\Press release\"/>
    </mc:Choice>
  </mc:AlternateContent>
  <workbookProtection workbookAlgorithmName="SHA-512" workbookHashValue="N1rRedcb+R4ZYD32bnNTM3uGC/HNDCqmkGi83nQgjHAkbLFbDThPPacneBLFc33MXSAcr8JYlfzrO2FuhqLGMg==" workbookSaltValue="JdJjWsOhE1KCh1F34zg+ew==" workbookSpinCount="100000" lockStructure="1"/>
  <bookViews>
    <workbookView xWindow="0" yWindow="0" windowWidth="20490" windowHeight="9075" tabRatio="553"/>
  </bookViews>
  <sheets>
    <sheet name="リスクスコア" sheetId="1" r:id="rId1"/>
    <sheet name="1" sheetId="2" state="hidden" r:id="rId2"/>
  </sheets>
  <definedNames>
    <definedName name="_xlnm.Print_Area" localSheetId="0">リスクスコア!$A$1:$M$33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2" l="1"/>
  <c r="B14" i="2"/>
  <c r="B13" i="2"/>
  <c r="B12" i="2"/>
  <c r="D12" i="2" l="1"/>
  <c r="C14" i="2"/>
  <c r="D14" i="2" s="1"/>
  <c r="C12" i="2"/>
  <c r="B7" i="2"/>
  <c r="B9" i="2"/>
  <c r="F9" i="2" s="1"/>
  <c r="K21" i="1" s="1"/>
  <c r="B10" i="2"/>
  <c r="B11" i="2"/>
  <c r="B17" i="2"/>
  <c r="F17" i="2" s="1"/>
  <c r="K10" i="1" s="1"/>
  <c r="B18" i="2"/>
  <c r="F18" i="2" s="1"/>
  <c r="K11" i="1" s="1"/>
  <c r="B19" i="2"/>
  <c r="F19" i="2" s="1"/>
  <c r="K22" i="1" s="1"/>
  <c r="B20" i="2"/>
  <c r="F20" i="2" s="1"/>
  <c r="K23" i="1" s="1"/>
  <c r="B21" i="2"/>
  <c r="F21" i="2" s="1"/>
  <c r="K27" i="1" s="1"/>
  <c r="B6" i="2"/>
  <c r="I18" i="1" l="1"/>
  <c r="E14" i="2"/>
  <c r="E12" i="2"/>
  <c r="D6" i="2"/>
  <c r="F6" i="2" s="1"/>
  <c r="K6" i="1" s="1"/>
  <c r="D10" i="2"/>
  <c r="I24" i="1" s="1"/>
  <c r="F12" i="2" l="1"/>
  <c r="K18" i="1" s="1"/>
  <c r="K9" i="1" s="1"/>
  <c r="E10" i="2"/>
  <c r="F10" i="2" s="1"/>
  <c r="K24" i="1" s="1"/>
  <c r="K20" i="1" s="1"/>
  <c r="F22" i="2" l="1"/>
  <c r="K30" i="1" s="1"/>
  <c r="G22" i="2" l="1"/>
  <c r="K31" i="1" s="1"/>
</calcChain>
</file>

<file path=xl/sharedStrings.xml><?xml version="1.0" encoding="utf-8"?>
<sst xmlns="http://schemas.openxmlformats.org/spreadsheetml/2006/main" count="88" uniqueCount="73">
  <si>
    <t>虚血性心疾患</t>
  </si>
  <si>
    <t>年齢</t>
  </si>
  <si>
    <t>歳</t>
  </si>
  <si>
    <t>性別</t>
  </si>
  <si>
    <t>男性=1、女性=2</t>
  </si>
  <si>
    <t>収縮期血圧</t>
  </si>
  <si>
    <t>mmHg</t>
  </si>
  <si>
    <t>身長</t>
  </si>
  <si>
    <t>cm</t>
  </si>
  <si>
    <t>体重</t>
  </si>
  <si>
    <t>kg</t>
  </si>
  <si>
    <t>飲酒量</t>
  </si>
  <si>
    <t>合/日</t>
  </si>
  <si>
    <t>（最大血圧ともいう）</t>
  </si>
  <si>
    <t>喫煙</t>
  </si>
  <si>
    <t>吸う=1、吸わない=2</t>
  </si>
  <si>
    <t>不整脈</t>
  </si>
  <si>
    <t>有=1、なし=2</t>
  </si>
  <si>
    <t>心雑音・弁膜症既往</t>
  </si>
  <si>
    <t>合計</t>
  </si>
  <si>
    <t>%</t>
  </si>
  <si>
    <t>点</t>
  </si>
  <si>
    <t>有=1、なし=2（心房細動以外の不整脈）</t>
  </si>
  <si>
    <t>(心筋梗塞、狭心症)</t>
  </si>
  <si>
    <t>mg/dL</t>
  </si>
  <si>
    <t xml:space="preserve">  LDLコレステロール</t>
  </si>
  <si>
    <t xml:space="preserve">  中性脂肪</t>
  </si>
  <si>
    <t xml:space="preserve">  総コレステロール</t>
  </si>
  <si>
    <t xml:space="preserve">  HDLコレステロール</t>
  </si>
  <si>
    <t>生活習慣・血清脂質</t>
  </si>
  <si>
    <t>循環器リスク</t>
  </si>
  <si>
    <t>あなたの心房細動</t>
  </si>
  <si>
    <t>・ 飲酒量</t>
  </si>
  <si>
    <t>・ 現在喫煙</t>
  </si>
  <si>
    <t>・年齢</t>
  </si>
  <si>
    <t>・性別</t>
  </si>
  <si>
    <t>・身長</t>
  </si>
  <si>
    <t>(日本酒換算1日平均摂取量）</t>
  </si>
  <si>
    <t>body mass index (kg/m2)</t>
  </si>
  <si>
    <t>各スコア</t>
  </si>
  <si>
    <r>
      <t xml:space="preserve">点  </t>
    </r>
    <r>
      <rPr>
        <sz val="8"/>
        <color theme="1"/>
        <rFont val="Calibri"/>
        <family val="2"/>
        <scheme val="minor"/>
      </rPr>
      <t>①</t>
    </r>
  </si>
  <si>
    <r>
      <t xml:space="preserve">点  </t>
    </r>
    <r>
      <rPr>
        <sz val="8"/>
        <color theme="1"/>
        <rFont val="Calibri"/>
        <family val="2"/>
        <scheme val="minor"/>
      </rPr>
      <t>②</t>
    </r>
  </si>
  <si>
    <r>
      <t xml:space="preserve">点  </t>
    </r>
    <r>
      <rPr>
        <sz val="8"/>
        <color theme="1"/>
        <rFont val="Calibri"/>
        <family val="2"/>
        <scheme val="minor"/>
      </rPr>
      <t>③</t>
    </r>
  </si>
  <si>
    <t>①～③の合計点</t>
  </si>
  <si>
    <r>
      <t xml:space="preserve">点  </t>
    </r>
    <r>
      <rPr>
        <sz val="8"/>
        <color theme="1"/>
        <rFont val="Calibri"/>
        <family val="2"/>
        <scheme val="minor"/>
      </rPr>
      <t>④</t>
    </r>
  </si>
  <si>
    <r>
      <t xml:space="preserve">点  </t>
    </r>
    <r>
      <rPr>
        <sz val="8"/>
        <color theme="1"/>
        <rFont val="Calibri"/>
        <family val="2"/>
        <scheme val="minor"/>
      </rPr>
      <t>⑤</t>
    </r>
  </si>
  <si>
    <r>
      <t xml:space="preserve">点  </t>
    </r>
    <r>
      <rPr>
        <sz val="8"/>
        <color theme="1"/>
        <rFont val="Calibri"/>
        <family val="2"/>
        <scheme val="minor"/>
      </rPr>
      <t>⑥</t>
    </r>
  </si>
  <si>
    <t>リスクスコア</t>
  </si>
  <si>
    <t>予測確率</t>
  </si>
  <si>
    <r>
      <t xml:space="preserve">点  </t>
    </r>
    <r>
      <rPr>
        <sz val="8"/>
        <color theme="1"/>
        <rFont val="Calibri"/>
        <family val="2"/>
        <scheme val="minor"/>
      </rPr>
      <t>(ｱ)</t>
    </r>
  </si>
  <si>
    <r>
      <t xml:space="preserve">点  </t>
    </r>
    <r>
      <rPr>
        <sz val="8"/>
        <color theme="1"/>
        <rFont val="Calibri"/>
        <family val="2"/>
        <scheme val="minor"/>
      </rPr>
      <t>(ｲ)</t>
    </r>
  </si>
  <si>
    <r>
      <t xml:space="preserve">点  </t>
    </r>
    <r>
      <rPr>
        <sz val="8"/>
        <color theme="1"/>
        <rFont val="Calibri"/>
        <family val="2"/>
        <scheme val="minor"/>
      </rPr>
      <t>(ｳ)</t>
    </r>
  </si>
  <si>
    <r>
      <t xml:space="preserve">点  </t>
    </r>
    <r>
      <rPr>
        <sz val="8"/>
        <color theme="1"/>
        <rFont val="Calibri"/>
        <family val="2"/>
        <scheme val="minor"/>
      </rPr>
      <t>(ｴ)</t>
    </r>
  </si>
  <si>
    <t>・収縮期血圧</t>
  </si>
  <si>
    <t>・不整脈</t>
  </si>
  <si>
    <t>・虚血性心疾患</t>
  </si>
  <si>
    <t>　体重</t>
  </si>
  <si>
    <t>④～⑦の合計点</t>
  </si>
  <si>
    <t>(ｱ)~(ｴ)</t>
  </si>
  <si>
    <t>・心雑音・弁膜症既往</t>
  </si>
  <si>
    <t>中性脂肪が400mg/dL以上の時、または空腹時採血でない場合には、正しく評価されないで参考値となります</t>
  </si>
  <si>
    <r>
      <t>点</t>
    </r>
    <r>
      <rPr>
        <sz val="8"/>
        <color theme="1"/>
        <rFont val="Calibri"/>
        <family val="2"/>
        <scheme val="minor"/>
      </rPr>
      <t xml:space="preserve">  ⑦</t>
    </r>
  </si>
  <si>
    <t xml:space="preserve">         総コレステロール</t>
  </si>
  <si>
    <t xml:space="preserve">         HDLコレステロール</t>
  </si>
  <si>
    <t xml:space="preserve">         LDLコレステロール</t>
  </si>
  <si>
    <t xml:space="preserve">         中性脂肪</t>
  </si>
  <si>
    <r>
      <t>・ 血清脂質</t>
    </r>
    <r>
      <rPr>
        <sz val="9"/>
        <color theme="1"/>
        <rFont val="Calibri"/>
        <family val="2"/>
        <scheme val="minor"/>
      </rPr>
      <t>（下記2項目入力ください）</t>
    </r>
  </si>
  <si>
    <t>10年間の間に心房細動をおこす予測確率(リスクスコア）</t>
  </si>
  <si>
    <t>＝(総コレステロール)－(HDLコレステロール)</t>
  </si>
  <si>
    <t>非HDLコレステロール (mg/dL)</t>
  </si>
  <si>
    <t>＃ 上記2項目の検査結果がない場合には以下の2項目を入力ください</t>
  </si>
  <si>
    <r>
      <t>※</t>
    </r>
    <r>
      <rPr>
        <b/>
        <sz val="10"/>
        <color theme="1"/>
        <rFont val="Calibri"/>
        <family val="2"/>
        <scheme val="minor"/>
      </rPr>
      <t xml:space="preserve">以下の黄色枠内に数値を全て入力してください。
</t>
    </r>
    <r>
      <rPr>
        <sz val="10"/>
        <color theme="1"/>
        <rFont val="Calibri"/>
        <family val="2"/>
        <charset val="128"/>
        <scheme val="minor"/>
      </rPr>
      <t>各項目の得点の合計(ｱ～ｴ)がリスクスコアで、そのリスクスコアから計算されて、10年間の間に心房細動をおこす予測確率が求まります。</t>
    </r>
  </si>
  <si>
    <t>この予測確率は、現時点での状況から10年間の間に心房細動がおこる予測確率を示すものです。今回、予測確率が高い場合（例えば10%以上）には、高血圧など改善できるリスクもありますので、一度かかりつけ医にご相談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</si>
</sst>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charset val="128"/>
      <scheme val="minor"/>
    </font>
    <font>
      <b/>
      <sz val="14"/>
      <color theme="1"/>
      <name val="Calibri"/>
      <family val="2"/>
      <charset val="128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ＭＳ Ｐゴシック"/>
      <family val="3"/>
      <charset val="128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128"/>
      <scheme val="minor"/>
    </font>
    <font>
      <sz val="8"/>
      <color theme="1"/>
      <name val="Calibri"/>
      <family val="2"/>
      <charset val="128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Times New Roman"/>
      <family val="1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Calibri"/>
      <family val="2"/>
      <scheme val="minor"/>
    </font>
    <font>
      <sz val="14"/>
      <color theme="1"/>
      <name val="ＭＳ Ｐゴシック"/>
      <family val="3"/>
      <charset val="128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2" fillId="0" borderId="5" xfId="0" applyFont="1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3" fillId="0" borderId="0" xfId="0" applyFont="1"/>
    <xf numFmtId="0" fontId="4" fillId="0" borderId="0" xfId="0" applyFont="1" applyFill="1" applyBorder="1"/>
    <xf numFmtId="0" fontId="0" fillId="0" borderId="11" xfId="0" applyBorder="1"/>
    <xf numFmtId="0" fontId="2" fillId="0" borderId="3" xfId="0" applyFont="1" applyFill="1" applyBorder="1"/>
    <xf numFmtId="0" fontId="2" fillId="0" borderId="5" xfId="0" applyFont="1" applyFill="1" applyBorder="1"/>
    <xf numFmtId="0" fontId="6" fillId="0" borderId="11" xfId="0" applyFont="1" applyBorder="1"/>
    <xf numFmtId="0" fontId="8" fillId="0" borderId="5" xfId="0" applyFont="1" applyFill="1" applyBorder="1"/>
    <xf numFmtId="0" fontId="9" fillId="0" borderId="0" xfId="0" applyFont="1" applyBorder="1"/>
    <xf numFmtId="0" fontId="0" fillId="0" borderId="6" xfId="0" applyFill="1" applyBorder="1"/>
    <xf numFmtId="0" fontId="5" fillId="0" borderId="0" xfId="0" applyFont="1" applyBorder="1"/>
    <xf numFmtId="0" fontId="13" fillId="0" borderId="0" xfId="0" applyFont="1"/>
    <xf numFmtId="0" fontId="2" fillId="8" borderId="7" xfId="0" applyFont="1" applyFill="1" applyBorder="1"/>
    <xf numFmtId="0" fontId="0" fillId="8" borderId="8" xfId="0" applyFill="1" applyBorder="1"/>
    <xf numFmtId="0" fontId="10" fillId="8" borderId="8" xfId="0" applyFont="1" applyFill="1" applyBorder="1" applyAlignment="1">
      <alignment horizontal="right"/>
    </xf>
    <xf numFmtId="0" fontId="0" fillId="0" borderId="8" xfId="0" applyFill="1" applyBorder="1"/>
    <xf numFmtId="0" fontId="5" fillId="0" borderId="8" xfId="0" applyFont="1" applyBorder="1"/>
    <xf numFmtId="0" fontId="5" fillId="9" borderId="7" xfId="0" applyFont="1" applyFill="1" applyBorder="1" applyAlignment="1">
      <alignment vertical="center"/>
    </xf>
    <xf numFmtId="0" fontId="0" fillId="9" borderId="8" xfId="0" applyFill="1" applyBorder="1"/>
    <xf numFmtId="0" fontId="10" fillId="9" borderId="8" xfId="0" applyFont="1" applyFill="1" applyBorder="1" applyAlignment="1">
      <alignment horizontal="right"/>
    </xf>
    <xf numFmtId="0" fontId="5" fillId="0" borderId="0" xfId="0" applyFont="1" applyBorder="1" applyProtection="1">
      <protection locked="0"/>
    </xf>
    <xf numFmtId="0" fontId="5" fillId="9" borderId="8" xfId="0" applyFont="1" applyFill="1" applyBorder="1" applyProtection="1">
      <protection locked="0"/>
    </xf>
    <xf numFmtId="1" fontId="5" fillId="6" borderId="1" xfId="0" applyNumberFormat="1" applyFont="1" applyFill="1" applyBorder="1" applyProtection="1">
      <protection locked="0"/>
    </xf>
    <xf numFmtId="1" fontId="5" fillId="0" borderId="0" xfId="0" applyNumberFormat="1" applyFont="1" applyFill="1" applyBorder="1" applyProtection="1">
      <protection locked="0"/>
    </xf>
    <xf numFmtId="164" fontId="1" fillId="10" borderId="0" xfId="0" applyNumberFormat="1" applyFont="1" applyFill="1" applyBorder="1"/>
    <xf numFmtId="0" fontId="12" fillId="0" borderId="0" xfId="0" applyFont="1" applyBorder="1"/>
    <xf numFmtId="1" fontId="5" fillId="2" borderId="1" xfId="0" applyNumberFormat="1" applyFont="1" applyFill="1" applyBorder="1" applyProtection="1">
      <protection locked="0"/>
    </xf>
    <xf numFmtId="0" fontId="1" fillId="10" borderId="0" xfId="0" applyNumberFormat="1" applyFont="1" applyFill="1" applyBorder="1"/>
    <xf numFmtId="0" fontId="14" fillId="0" borderId="0" xfId="0" applyFont="1" applyBorder="1"/>
    <xf numFmtId="0" fontId="15" fillId="7" borderId="0" xfId="0" applyFont="1" applyFill="1" applyBorder="1"/>
    <xf numFmtId="0" fontId="15" fillId="7" borderId="8" xfId="0" applyFont="1" applyFill="1" applyBorder="1"/>
    <xf numFmtId="0" fontId="16" fillId="0" borderId="0" xfId="0" applyFont="1" applyFill="1" applyBorder="1"/>
    <xf numFmtId="0" fontId="2" fillId="0" borderId="0" xfId="0" applyFont="1" applyBorder="1" applyAlignment="1">
      <alignment horizontal="center" vertical="center"/>
    </xf>
    <xf numFmtId="0" fontId="3" fillId="0" borderId="0" xfId="0" applyFont="1" applyFill="1" applyBorder="1"/>
    <xf numFmtId="0" fontId="19" fillId="0" borderId="0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Fill="1" applyBorder="1"/>
    <xf numFmtId="0" fontId="9" fillId="0" borderId="0" xfId="0" applyFont="1" applyBorder="1" applyAlignment="1">
      <alignment horizontal="right" vertical="top"/>
    </xf>
    <xf numFmtId="0" fontId="7" fillId="0" borderId="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0" fontId="3" fillId="5" borderId="10" xfId="0" applyFont="1" applyFill="1" applyBorder="1" applyAlignment="1">
      <alignment vertical="center"/>
    </xf>
    <xf numFmtId="0" fontId="3" fillId="5" borderId="13" xfId="0" applyFont="1" applyFill="1" applyBorder="1" applyAlignment="1">
      <alignment vertical="center"/>
    </xf>
    <xf numFmtId="0" fontId="20" fillId="5" borderId="10" xfId="0" applyFont="1" applyFill="1" applyBorder="1" applyAlignment="1">
      <alignment horizontal="right" vertical="center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5" fillId="2" borderId="1" xfId="0" applyFont="1" applyFill="1" applyBorder="1" applyProtection="1">
      <protection locked="0"/>
    </xf>
    <xf numFmtId="0" fontId="5" fillId="2" borderId="14" xfId="0" applyFont="1" applyFill="1" applyBorder="1" applyProtection="1">
      <protection locked="0"/>
    </xf>
    <xf numFmtId="0" fontId="10" fillId="0" borderId="0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452435</xdr:colOff>
      <xdr:row>15</xdr:row>
      <xdr:rowOff>31752</xdr:rowOff>
    </xdr:from>
    <xdr:to>
      <xdr:col>4</xdr:col>
      <xdr:colOff>547685</xdr:colOff>
      <xdr:row>16</xdr:row>
      <xdr:rowOff>182564</xdr:rowOff>
    </xdr:to>
    <xdr:sp macro="" textlink="">
      <xdr:nvSpPr>
        <xdr:cNvPr id="2" name="左大かっこ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/>
      </xdr:nvSpPr>
      <xdr:spPr>
        <a:xfrm>
          <a:off x="2627310" y="2635252"/>
          <a:ext cx="95250" cy="357187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88896</xdr:colOff>
      <xdr:row>15</xdr:row>
      <xdr:rowOff>17465</xdr:rowOff>
    </xdr:from>
    <xdr:to>
      <xdr:col>10</xdr:col>
      <xdr:colOff>25396</xdr:colOff>
      <xdr:row>16</xdr:row>
      <xdr:rowOff>168277</xdr:rowOff>
    </xdr:to>
    <xdr:sp macro="" textlink="">
      <xdr:nvSpPr>
        <xdr:cNvPr id="5" name="左大かっこ 4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/>
      </xdr:nvSpPr>
      <xdr:spPr>
        <a:xfrm flipH="1">
          <a:off x="4811709" y="2620965"/>
          <a:ext cx="95250" cy="357187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3"/>
  <sheetViews>
    <sheetView showGridLines="0" showRowColHeaders="0" tabSelected="1" zoomScale="120" zoomScaleNormal="120" workbookViewId="0">
      <selection activeCell="H6" sqref="H6"/>
    </sheetView>
  </sheetViews>
  <sheetFormatPr defaultRowHeight="15"/>
  <cols>
    <col min="1" max="1" width="1.7109375" customWidth="1"/>
    <col min="2" max="2" width="24.7109375" customWidth="1"/>
    <col min="3" max="3" width="5.28515625" customWidth="1"/>
    <col min="4" max="4" width="1" customWidth="1"/>
    <col min="5" max="5" width="8.42578125" customWidth="1"/>
    <col min="6" max="6" width="6.42578125" customWidth="1"/>
    <col min="7" max="7" width="3.7109375" customWidth="1"/>
    <col min="8" max="8" width="13.140625" customWidth="1"/>
    <col min="9" max="9" width="6.5703125" customWidth="1"/>
    <col min="10" max="10" width="2.42578125" customWidth="1"/>
    <col min="11" max="11" width="5.5703125" customWidth="1"/>
    <col min="12" max="12" width="6.28515625" customWidth="1"/>
    <col min="13" max="13" width="4.28515625" customWidth="1"/>
    <col min="14" max="14" width="0.85546875" customWidth="1"/>
  </cols>
  <sheetData>
    <row r="1" spans="2:21" ht="20.25" thickBot="1">
      <c r="B1" s="15" t="s">
        <v>67</v>
      </c>
      <c r="C1" s="12"/>
      <c r="D1" s="12"/>
      <c r="E1" s="12"/>
      <c r="F1" s="12"/>
      <c r="G1" s="12"/>
      <c r="H1" s="12"/>
      <c r="I1" s="12"/>
      <c r="J1" s="12"/>
      <c r="K1" s="12"/>
    </row>
    <row r="2" spans="2:21" ht="10.5" customHeight="1"/>
    <row r="3" spans="2:21" ht="15" customHeight="1">
      <c r="B3" s="62" t="s">
        <v>71</v>
      </c>
      <c r="C3" s="63"/>
      <c r="D3" s="63"/>
      <c r="E3" s="63"/>
      <c r="F3" s="63"/>
      <c r="G3" s="63"/>
      <c r="H3" s="63"/>
      <c r="I3" s="55"/>
      <c r="J3" s="55"/>
      <c r="K3" s="55"/>
      <c r="L3" s="55"/>
      <c r="M3" s="56"/>
    </row>
    <row r="4" spans="2:21">
      <c r="B4" s="64"/>
      <c r="C4" s="65"/>
      <c r="D4" s="65"/>
      <c r="E4" s="65"/>
      <c r="F4" s="65"/>
      <c r="G4" s="65"/>
      <c r="H4" s="65"/>
      <c r="I4" s="57"/>
      <c r="J4" s="57"/>
      <c r="K4" s="57"/>
      <c r="L4" s="57"/>
      <c r="M4" s="58"/>
    </row>
    <row r="5" spans="2:21" ht="15.75" thickBot="1">
      <c r="B5" s="64"/>
      <c r="C5" s="65"/>
      <c r="D5" s="65"/>
      <c r="E5" s="65"/>
      <c r="F5" s="65"/>
      <c r="G5" s="65"/>
      <c r="H5" s="65"/>
      <c r="I5" s="5"/>
      <c r="J5" s="5"/>
      <c r="K5" s="41" t="s">
        <v>39</v>
      </c>
      <c r="L5" s="5"/>
      <c r="M5" s="6"/>
    </row>
    <row r="6" spans="2:21" ht="16.5" thickBot="1">
      <c r="B6" s="4" t="s">
        <v>34</v>
      </c>
      <c r="C6" s="59">
        <v>61</v>
      </c>
      <c r="D6" s="5"/>
      <c r="E6" s="5" t="s">
        <v>2</v>
      </c>
      <c r="F6" s="5"/>
      <c r="G6" s="5"/>
      <c r="H6" s="5"/>
      <c r="I6" s="5"/>
      <c r="J6" s="5"/>
      <c r="K6" s="38">
        <f>'1'!F6</f>
        <v>7</v>
      </c>
      <c r="L6" s="19" t="s">
        <v>49</v>
      </c>
      <c r="M6" s="6"/>
    </row>
    <row r="7" spans="2:21" ht="16.5" thickBot="1">
      <c r="B7" s="4" t="s">
        <v>35</v>
      </c>
      <c r="C7" s="59">
        <v>1</v>
      </c>
      <c r="D7" s="5"/>
      <c r="E7" s="5" t="s">
        <v>4</v>
      </c>
      <c r="F7" s="5"/>
      <c r="G7" s="5"/>
      <c r="H7" s="5"/>
      <c r="I7" s="5"/>
      <c r="J7" s="5"/>
      <c r="K7" s="37"/>
      <c r="L7" s="5"/>
      <c r="M7" s="6"/>
    </row>
    <row r="8" spans="2:21" ht="9" customHeight="1">
      <c r="B8" s="4"/>
      <c r="C8" s="29"/>
      <c r="D8" s="5"/>
      <c r="E8" s="5"/>
      <c r="F8" s="5"/>
      <c r="G8" s="5"/>
      <c r="H8" s="5"/>
      <c r="I8" s="5"/>
      <c r="J8" s="5"/>
      <c r="K8" s="37"/>
      <c r="L8" s="5"/>
      <c r="M8" s="6"/>
    </row>
    <row r="9" spans="2:21" ht="15.75">
      <c r="B9" s="26" t="s">
        <v>29</v>
      </c>
      <c r="C9" s="30"/>
      <c r="D9" s="27"/>
      <c r="E9" s="27"/>
      <c r="F9" s="27"/>
      <c r="G9" s="27"/>
      <c r="H9" s="27"/>
      <c r="I9" s="28" t="s">
        <v>43</v>
      </c>
      <c r="J9" s="24"/>
      <c r="K9" s="39">
        <f>K10+K11+K18</f>
        <v>2</v>
      </c>
      <c r="L9" s="25" t="s">
        <v>50</v>
      </c>
      <c r="M9" s="18"/>
    </row>
    <row r="10" spans="2:21" ht="16.5" thickBot="1">
      <c r="B10" s="4" t="s">
        <v>32</v>
      </c>
      <c r="C10" s="60">
        <v>2.5</v>
      </c>
      <c r="D10" s="5"/>
      <c r="E10" s="5" t="s">
        <v>12</v>
      </c>
      <c r="F10" s="17" t="s">
        <v>37</v>
      </c>
      <c r="G10" s="5"/>
      <c r="H10" s="5"/>
      <c r="I10" s="5"/>
      <c r="J10" s="5"/>
      <c r="K10" s="37">
        <f>'1'!F17</f>
        <v>2</v>
      </c>
      <c r="L10" s="5" t="s">
        <v>40</v>
      </c>
      <c r="M10" s="6"/>
    </row>
    <row r="11" spans="2:21" ht="16.5" thickBot="1">
      <c r="B11" s="4" t="s">
        <v>33</v>
      </c>
      <c r="C11" s="59">
        <v>1</v>
      </c>
      <c r="D11" s="5"/>
      <c r="E11" s="5" t="s">
        <v>15</v>
      </c>
      <c r="F11" s="5"/>
      <c r="G11" s="5"/>
      <c r="H11" s="5"/>
      <c r="I11" s="5"/>
      <c r="J11" s="5"/>
      <c r="K11" s="37">
        <f>'1'!F18</f>
        <v>1</v>
      </c>
      <c r="L11" s="5" t="s">
        <v>41</v>
      </c>
      <c r="M11" s="6"/>
    </row>
    <row r="12" spans="2:21" ht="16.5" thickBot="1">
      <c r="B12" s="14" t="s">
        <v>66</v>
      </c>
      <c r="C12" s="19"/>
      <c r="D12" s="5"/>
      <c r="E12" s="5"/>
      <c r="F12" s="5"/>
      <c r="G12" s="5"/>
      <c r="H12" s="5"/>
      <c r="I12" s="5"/>
      <c r="J12" s="5"/>
      <c r="K12" s="37"/>
      <c r="L12" s="5"/>
      <c r="M12" s="6"/>
    </row>
    <row r="13" spans="2:21" ht="16.5" thickBot="1">
      <c r="B13" s="16" t="s">
        <v>62</v>
      </c>
      <c r="C13" s="35">
        <v>205</v>
      </c>
      <c r="D13" s="5"/>
      <c r="E13" s="5" t="s">
        <v>24</v>
      </c>
      <c r="H13" s="5"/>
      <c r="I13" s="5"/>
      <c r="J13" s="5"/>
      <c r="K13" s="37"/>
      <c r="L13" s="5"/>
      <c r="M13" s="6"/>
      <c r="O13" s="5"/>
      <c r="U13" s="5"/>
    </row>
    <row r="14" spans="2:21" ht="16.5" thickBot="1">
      <c r="B14" s="16" t="s">
        <v>63</v>
      </c>
      <c r="C14" s="35">
        <v>50</v>
      </c>
      <c r="D14" s="5"/>
      <c r="E14" s="5" t="s">
        <v>24</v>
      </c>
      <c r="H14" s="5"/>
      <c r="I14" s="5"/>
      <c r="J14" s="5"/>
      <c r="K14" s="37"/>
      <c r="L14" s="5"/>
      <c r="M14" s="6"/>
      <c r="O14" s="5"/>
      <c r="U14" s="5"/>
    </row>
    <row r="15" spans="2:21" ht="16.5" thickBot="1">
      <c r="B15" s="16" t="s">
        <v>70</v>
      </c>
      <c r="C15" s="19"/>
      <c r="D15" s="5"/>
      <c r="E15" s="5"/>
      <c r="F15" s="5"/>
      <c r="G15" s="5"/>
      <c r="H15" s="5"/>
      <c r="I15" s="5"/>
      <c r="J15" s="5"/>
      <c r="K15" s="37"/>
      <c r="L15" s="5"/>
      <c r="M15" s="6"/>
    </row>
    <row r="16" spans="2:21" ht="16.5" thickBot="1">
      <c r="B16" s="16" t="s">
        <v>64</v>
      </c>
      <c r="C16" s="31"/>
      <c r="D16" s="5"/>
      <c r="E16" s="5" t="s">
        <v>24</v>
      </c>
      <c r="F16" s="61" t="s">
        <v>60</v>
      </c>
      <c r="G16" s="61"/>
      <c r="H16" s="61"/>
      <c r="I16" s="61"/>
      <c r="J16" s="61"/>
      <c r="K16" s="37"/>
      <c r="L16" s="5"/>
      <c r="M16" s="6"/>
    </row>
    <row r="17" spans="2:13" ht="16.5" thickBot="1">
      <c r="B17" s="16" t="s">
        <v>65</v>
      </c>
      <c r="C17" s="31"/>
      <c r="D17" s="5"/>
      <c r="E17" s="5" t="s">
        <v>24</v>
      </c>
      <c r="F17" s="61"/>
      <c r="G17" s="61"/>
      <c r="H17" s="61"/>
      <c r="I17" s="61"/>
      <c r="J17" s="61"/>
      <c r="K17" s="37"/>
      <c r="L17" s="5"/>
      <c r="M17" s="6"/>
    </row>
    <row r="18" spans="2:13" ht="15.75">
      <c r="B18" s="14"/>
      <c r="C18" s="32"/>
      <c r="D18" s="44"/>
      <c r="E18" s="45" t="s">
        <v>69</v>
      </c>
      <c r="F18" s="44"/>
      <c r="G18" s="44"/>
      <c r="H18" s="44"/>
      <c r="I18" s="36">
        <f>IF('1'!D14&gt;0,'1'!D14,IF('1'!D12&gt;0,'1'!D12,""))</f>
        <v>155</v>
      </c>
      <c r="J18" s="5"/>
      <c r="K18" s="37">
        <f>'1'!F12</f>
        <v>-1</v>
      </c>
      <c r="L18" s="5" t="s">
        <v>42</v>
      </c>
      <c r="M18" s="6"/>
    </row>
    <row r="19" spans="2:13" ht="15.75">
      <c r="B19" s="14"/>
      <c r="C19" s="32"/>
      <c r="D19" s="5"/>
      <c r="E19" s="5"/>
      <c r="F19" s="5"/>
      <c r="G19" s="5"/>
      <c r="H19" s="46" t="s">
        <v>68</v>
      </c>
      <c r="I19" s="5"/>
      <c r="J19" s="5"/>
      <c r="K19" s="37"/>
      <c r="L19" s="5"/>
      <c r="M19" s="6"/>
    </row>
    <row r="20" spans="2:13" ht="15.75">
      <c r="B20" s="21" t="s">
        <v>30</v>
      </c>
      <c r="C20" s="22"/>
      <c r="D20" s="22"/>
      <c r="E20" s="22"/>
      <c r="F20" s="22"/>
      <c r="G20" s="22"/>
      <c r="H20" s="22"/>
      <c r="I20" s="23" t="s">
        <v>57</v>
      </c>
      <c r="J20" s="24"/>
      <c r="K20" s="39">
        <f>K21+K22+K23+K24</f>
        <v>4</v>
      </c>
      <c r="L20" s="25" t="s">
        <v>51</v>
      </c>
      <c r="M20" s="18"/>
    </row>
    <row r="21" spans="2:13" ht="16.5" thickBot="1">
      <c r="B21" s="4" t="s">
        <v>53</v>
      </c>
      <c r="C21" s="60">
        <v>142</v>
      </c>
      <c r="D21" s="5"/>
      <c r="E21" s="5" t="s">
        <v>6</v>
      </c>
      <c r="F21" s="5" t="s">
        <v>13</v>
      </c>
      <c r="G21" s="5"/>
      <c r="H21" s="5"/>
      <c r="I21" s="5"/>
      <c r="J21" s="5"/>
      <c r="K21" s="37">
        <f>'1'!F9</f>
        <v>2</v>
      </c>
      <c r="L21" s="5" t="s">
        <v>44</v>
      </c>
      <c r="M21" s="6"/>
    </row>
    <row r="22" spans="2:13" ht="16.5" thickBot="1">
      <c r="B22" s="4" t="s">
        <v>54</v>
      </c>
      <c r="C22" s="59">
        <v>2</v>
      </c>
      <c r="D22" s="5"/>
      <c r="E22" s="5" t="s">
        <v>22</v>
      </c>
      <c r="F22" s="5"/>
      <c r="G22" s="5"/>
      <c r="H22" s="5"/>
      <c r="I22" s="5"/>
      <c r="J22" s="5"/>
      <c r="K22" s="37">
        <f>'1'!F19</f>
        <v>0</v>
      </c>
      <c r="L22" s="5" t="s">
        <v>45</v>
      </c>
      <c r="M22" s="6"/>
    </row>
    <row r="23" spans="2:13" ht="16.5" thickBot="1">
      <c r="B23" s="4" t="s">
        <v>55</v>
      </c>
      <c r="C23" s="59">
        <v>2</v>
      </c>
      <c r="D23" s="5"/>
      <c r="E23" s="5" t="s">
        <v>17</v>
      </c>
      <c r="F23" s="5"/>
      <c r="G23" s="5" t="s">
        <v>23</v>
      </c>
      <c r="H23" s="5"/>
      <c r="I23" s="5"/>
      <c r="J23" s="5"/>
      <c r="K23" s="37">
        <f>'1'!F20</f>
        <v>0</v>
      </c>
      <c r="L23" s="5" t="s">
        <v>46</v>
      </c>
      <c r="M23" s="6"/>
    </row>
    <row r="24" spans="2:13" ht="16.5" customHeight="1" thickBot="1">
      <c r="B24" s="4" t="s">
        <v>36</v>
      </c>
      <c r="C24" s="59">
        <v>160</v>
      </c>
      <c r="D24" s="5"/>
      <c r="E24" s="5" t="s">
        <v>8</v>
      </c>
      <c r="F24" s="5" t="s">
        <v>38</v>
      </c>
      <c r="G24" s="5"/>
      <c r="H24" s="5"/>
      <c r="I24" s="33">
        <f>IF(C24="","",'1'!D10)</f>
        <v>26.171874999999996</v>
      </c>
      <c r="J24" s="5"/>
      <c r="K24" s="40">
        <f>'1'!F10</f>
        <v>2</v>
      </c>
      <c r="L24" s="34" t="s">
        <v>61</v>
      </c>
      <c r="M24" s="6"/>
    </row>
    <row r="25" spans="2:13" ht="16.5" thickBot="1">
      <c r="B25" s="4" t="s">
        <v>56</v>
      </c>
      <c r="C25" s="59">
        <v>67</v>
      </c>
      <c r="D25" s="5"/>
      <c r="E25" s="5" t="s">
        <v>10</v>
      </c>
      <c r="F25" s="5"/>
      <c r="G25" s="5"/>
      <c r="H25" s="5"/>
      <c r="I25" s="5"/>
      <c r="J25" s="5"/>
      <c r="K25" s="37"/>
      <c r="L25" s="5"/>
      <c r="M25" s="6"/>
    </row>
    <row r="26" spans="2:13" ht="10.5" customHeight="1" thickBot="1">
      <c r="B26" s="4"/>
      <c r="C26" s="5"/>
      <c r="D26" s="5"/>
      <c r="E26" s="5"/>
      <c r="F26" s="5"/>
      <c r="G26" s="5"/>
      <c r="H26" s="5"/>
      <c r="I26" s="5"/>
      <c r="J26" s="5"/>
      <c r="K26" s="37"/>
      <c r="L26" s="5"/>
      <c r="M26" s="6"/>
    </row>
    <row r="27" spans="2:13" ht="16.5" thickBot="1">
      <c r="B27" s="4" t="s">
        <v>59</v>
      </c>
      <c r="C27" s="59">
        <v>2</v>
      </c>
      <c r="D27" s="5"/>
      <c r="E27" s="5" t="s">
        <v>17</v>
      </c>
      <c r="F27" s="5"/>
      <c r="G27" s="5"/>
      <c r="H27" s="5"/>
      <c r="I27" s="5"/>
      <c r="J27" s="5"/>
      <c r="K27" s="38">
        <f>'1'!F21</f>
        <v>0</v>
      </c>
      <c r="L27" s="19" t="s">
        <v>52</v>
      </c>
      <c r="M27" s="6"/>
    </row>
    <row r="28" spans="2:13" ht="6" customHeight="1">
      <c r="B28" s="7"/>
      <c r="C28" s="8"/>
      <c r="D28" s="8"/>
      <c r="E28" s="8"/>
      <c r="F28" s="8"/>
      <c r="G28" s="8"/>
      <c r="H28" s="8"/>
      <c r="I28" s="8"/>
      <c r="J28" s="8"/>
      <c r="K28" s="8"/>
      <c r="L28" s="8"/>
      <c r="M28" s="9"/>
    </row>
    <row r="29" spans="2:13" ht="2.25" customHeight="1">
      <c r="B29" s="13"/>
    </row>
    <row r="30" spans="2:13" ht="21.75" thickBot="1">
      <c r="G30" s="11"/>
      <c r="H30" s="11" t="s">
        <v>47</v>
      </c>
      <c r="I30" s="42"/>
      <c r="J30" s="42"/>
      <c r="K30" s="43">
        <f>'1'!F22</f>
        <v>13</v>
      </c>
      <c r="L30" s="42" t="s">
        <v>21</v>
      </c>
      <c r="M30" s="20" t="s">
        <v>58</v>
      </c>
    </row>
    <row r="31" spans="2:13" s="10" customFormat="1" ht="27" thickBot="1">
      <c r="C31" s="47" t="s">
        <v>31</v>
      </c>
      <c r="D31" s="48"/>
      <c r="E31" s="48"/>
      <c r="F31" s="49"/>
      <c r="G31" s="50"/>
      <c r="H31" s="51" t="s">
        <v>48</v>
      </c>
      <c r="I31" s="52"/>
      <c r="J31" s="52"/>
      <c r="K31" s="54" t="str">
        <f>'1'!G22</f>
        <v>16</v>
      </c>
      <c r="L31" s="53" t="s">
        <v>20</v>
      </c>
    </row>
    <row r="32" spans="2:13" s="10" customFormat="1" ht="5.25" customHeight="1"/>
    <row r="33" spans="2:13" ht="40.5" customHeight="1">
      <c r="B33" s="66" t="s">
        <v>72</v>
      </c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</row>
  </sheetData>
  <sheetProtection algorithmName="SHA-512" hashValue="zraLJXbimmGJs1aCak4+QlS2NdnsIUaaciS0O5d/npLEVnKx+TpDfqkdBZDal1j7a/UqO9uYnzMNPQ48gshmCg==" saltValue="QaYCvH3scbbz9WFpZkuW1A==" spinCount="100000" sheet="1" objects="1" scenarios="1"/>
  <mergeCells count="3">
    <mergeCell ref="F16:J17"/>
    <mergeCell ref="B3:H5"/>
    <mergeCell ref="B33:M33"/>
  </mergeCells>
  <dataValidations count="2">
    <dataValidation type="list" allowBlank="1" showInputMessage="1" showErrorMessage="1" sqref="C7 C11 C27 C22:C23">
      <formula1>"1,2"</formula1>
    </dataValidation>
    <dataValidation type="list" allowBlank="1" showInputMessage="1" showErrorMessage="1" sqref="C6">
      <formula1>"30,31,32,33,34,35,36,37,38,39,40,41,42,43,44,45,46,47,48,49,50,51,52,53,54,55,56,57,58,59,60,61,62,63,64,65,66,67,68,69,70,71,72,73,74,75,76,77,78,79"</formula1>
    </dataValidation>
  </dataValidations>
  <pageMargins left="0.70866141732283472" right="0.70866141732283472" top="0.39370078740157483" bottom="0.55118110236220474" header="0.31496062992125984" footer="0.31496062992125984"/>
  <pageSetup paperSize="9" orientation="landscape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2"/>
  <sheetViews>
    <sheetView zoomScaleNormal="100" workbookViewId="0">
      <selection activeCell="D14" sqref="D14:E14 E12"/>
    </sheetView>
  </sheetViews>
  <sheetFormatPr defaultRowHeight="15"/>
  <cols>
    <col min="1" max="1" width="22" bestFit="1" customWidth="1"/>
    <col min="3" max="3" width="21.42578125" bestFit="1" customWidth="1"/>
    <col min="4" max="6" width="3.7109375" customWidth="1"/>
  </cols>
  <sheetData>
    <row r="6" spans="1:6">
      <c r="A6" t="s">
        <v>1</v>
      </c>
      <c r="B6">
        <f>リスクスコア!C6</f>
        <v>61</v>
      </c>
      <c r="C6" t="s">
        <v>2</v>
      </c>
      <c r="D6">
        <f>IF(B7=1,IF(B6&lt;50,0,IF(B6&lt;60,3,IF(B6&lt;70,7,9))),IF(B6&lt;50,-5,IF(B6&lt;60,0,IF(B6&lt;70,5,9))))</f>
        <v>7</v>
      </c>
      <c r="F6" s="1">
        <f>D6</f>
        <v>7</v>
      </c>
    </row>
    <row r="7" spans="1:6">
      <c r="A7" t="s">
        <v>3</v>
      </c>
      <c r="B7">
        <f>リスクスコア!C7</f>
        <v>1</v>
      </c>
      <c r="C7" t="s">
        <v>4</v>
      </c>
      <c r="F7" s="1"/>
    </row>
    <row r="8" spans="1:6">
      <c r="F8" s="1"/>
    </row>
    <row r="9" spans="1:6">
      <c r="A9" t="s">
        <v>5</v>
      </c>
      <c r="B9">
        <f>リスクスコア!C21</f>
        <v>142</v>
      </c>
      <c r="C9" t="s">
        <v>6</v>
      </c>
      <c r="F9" s="1">
        <f>IF(B9&gt;=140,2,0)</f>
        <v>2</v>
      </c>
    </row>
    <row r="10" spans="1:6">
      <c r="A10" t="s">
        <v>7</v>
      </c>
      <c r="B10">
        <f>リスクスコア!C24</f>
        <v>160</v>
      </c>
      <c r="C10" t="s">
        <v>8</v>
      </c>
      <c r="D10">
        <f>B11/((B10/100)*(B10/100))</f>
        <v>26.171874999999996</v>
      </c>
      <c r="E10">
        <f>IF(B10&gt;0,IF(B11&gt;0,D10,""),"")</f>
        <v>26.171874999999996</v>
      </c>
      <c r="F10" s="1">
        <f>IF(E10&gt;=25,2,0)</f>
        <v>2</v>
      </c>
    </row>
    <row r="11" spans="1:6">
      <c r="A11" t="s">
        <v>9</v>
      </c>
      <c r="B11">
        <f>リスクスコア!C25</f>
        <v>67</v>
      </c>
      <c r="C11" t="s">
        <v>10</v>
      </c>
      <c r="F11" s="1"/>
    </row>
    <row r="12" spans="1:6">
      <c r="A12" t="s">
        <v>25</v>
      </c>
      <c r="B12">
        <f>リスクスコア!C16</f>
        <v>0</v>
      </c>
      <c r="C12">
        <f>B12+(B13/5)</f>
        <v>0</v>
      </c>
      <c r="D12">
        <f>IF(B12&gt;0,IF(B13&gt;0,C12,0),0)</f>
        <v>0</v>
      </c>
      <c r="E12">
        <f>IF(D12&gt;0,IF(D12&gt;=130,IF(D12&lt;190,-1,0),0),0)</f>
        <v>0</v>
      </c>
      <c r="F12" s="1">
        <f>IF(D14&gt;0,E14,E12)</f>
        <v>-1</v>
      </c>
    </row>
    <row r="13" spans="1:6">
      <c r="A13" t="s">
        <v>26</v>
      </c>
      <c r="B13">
        <f>リスクスコア!C17</f>
        <v>0</v>
      </c>
      <c r="F13" s="1"/>
    </row>
    <row r="14" spans="1:6">
      <c r="A14" t="s">
        <v>27</v>
      </c>
      <c r="B14">
        <f>リスクスコア!C13</f>
        <v>205</v>
      </c>
      <c r="C14">
        <f>B14-B15</f>
        <v>155</v>
      </c>
      <c r="D14">
        <f>IF(B14&gt;0,IF(B15&gt;0,C14,0),0)</f>
        <v>155</v>
      </c>
      <c r="E14">
        <f>IF(D14&gt;0,IF(D14&gt;=130,IF(D14&lt;190,-1,0),0),0)</f>
        <v>-1</v>
      </c>
      <c r="F14" s="1"/>
    </row>
    <row r="15" spans="1:6">
      <c r="A15" t="s">
        <v>28</v>
      </c>
      <c r="B15">
        <f>リスクスコア!C14</f>
        <v>50</v>
      </c>
      <c r="F15" s="1"/>
    </row>
    <row r="16" spans="1:6">
      <c r="F16" s="1"/>
    </row>
    <row r="17" spans="1:8">
      <c r="A17" t="s">
        <v>11</v>
      </c>
      <c r="B17">
        <f>リスクスコア!C10</f>
        <v>2.5</v>
      </c>
      <c r="C17" t="s">
        <v>12</v>
      </c>
      <c r="F17" s="1">
        <f>IF(B17&gt;=2,2,0)</f>
        <v>2</v>
      </c>
    </row>
    <row r="18" spans="1:8">
      <c r="A18" t="s">
        <v>14</v>
      </c>
      <c r="B18">
        <f>リスクスコア!C11</f>
        <v>1</v>
      </c>
      <c r="C18" t="s">
        <v>15</v>
      </c>
      <c r="F18" s="1">
        <f>IF(B18=1,1,0)</f>
        <v>1</v>
      </c>
    </row>
    <row r="19" spans="1:8">
      <c r="A19" t="s">
        <v>16</v>
      </c>
      <c r="B19">
        <f>リスクスコア!C22</f>
        <v>2</v>
      </c>
      <c r="C19" t="s">
        <v>17</v>
      </c>
      <c r="F19" s="1">
        <f>IF(B19=1,4,0)</f>
        <v>0</v>
      </c>
    </row>
    <row r="20" spans="1:8">
      <c r="A20" t="s">
        <v>0</v>
      </c>
      <c r="B20">
        <f>リスクスコア!C23</f>
        <v>2</v>
      </c>
      <c r="C20" t="s">
        <v>17</v>
      </c>
      <c r="F20" s="1">
        <f>IF(B20=1,2,0)</f>
        <v>0</v>
      </c>
    </row>
    <row r="21" spans="1:8">
      <c r="A21" t="s">
        <v>18</v>
      </c>
      <c r="B21">
        <f>リスクスコア!C27</f>
        <v>2</v>
      </c>
      <c r="C21" t="s">
        <v>17</v>
      </c>
      <c r="F21" s="1">
        <f>IF(B21=1,IF(B6&lt;50,8,IF(B6&lt;60,6,IF(B6&lt;70,2,0))),0)</f>
        <v>0</v>
      </c>
    </row>
    <row r="22" spans="1:8">
      <c r="A22" s="2" t="s">
        <v>19</v>
      </c>
      <c r="B22" s="2"/>
      <c r="C22" s="2"/>
      <c r="D22" s="2"/>
      <c r="E22" s="2"/>
      <c r="F22" s="3">
        <f>SUM(F6:F21)</f>
        <v>13</v>
      </c>
      <c r="G22" t="str">
        <f>IF(F22&lt;0,"&lt;0.5",IF(F22=0,"0.8",IF(F22&lt;3,"1",IF(F22=3,"2",IF(F22=4,"3",IF(F22&lt;8,"4",IF(F22&lt;10,"7",IF(F22&lt;12,"9",IF(F22=12,"12",IF(F22=13,"16",IF(F22&lt;16,"20",IF(F22&gt;=16,"27",""))))))))))))</f>
        <v>16</v>
      </c>
      <c r="H22" t="s">
        <v>20</v>
      </c>
    </row>
  </sheetData>
  <sheetProtection algorithmName="SHA-512" hashValue="MxG3Xq0jHRc8YmU6tKzrI0NyFjODUK6t/NaqWZ3oqq1k5+EXpOpVd7gWLfUhyydPJC4R0UwRCuUZn0xSVg/hBw==" saltValue="qlnhntIhI3v9X9j0UJnEdA=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リスクスコア</vt:lpstr>
      <vt:lpstr>1</vt:lpstr>
      <vt:lpstr>リスクスコア!Print_Area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Yoshihiro Kokubo</dc:creator>
  <cp:lastModifiedBy>Yoshihiro Kokubo</cp:lastModifiedBy>
  <cp:lastPrinted>2017-07-11T04:59:24Z</cp:lastPrinted>
  <dcterms:created xsi:type="dcterms:W3CDTF">2017-05-22T06:39:15Z</dcterms:created>
  <dcterms:modified xsi:type="dcterms:W3CDTF">2017-07-11T05:44:55Z</dcterms:modified>
</cp:coreProperties>
</file>